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MyDocs\Investments\"/>
    </mc:Choice>
  </mc:AlternateContent>
  <xr:revisionPtr revIDLastSave="0" documentId="10_ncr:8100000_{F498F677-0272-4870-8FB2-0CD0390AE68E}" xr6:coauthVersionLast="34" xr6:coauthVersionMax="34" xr10:uidLastSave="{00000000-0000-0000-0000-000000000000}"/>
  <bookViews>
    <workbookView xWindow="0" yWindow="0" windowWidth="17820" windowHeight="9288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E52" i="1"/>
  <c r="E53" i="1" s="1"/>
  <c r="F54" i="1" s="1"/>
  <c r="E45" i="1"/>
  <c r="E51" i="1"/>
  <c r="E44" i="1"/>
  <c r="E50" i="1"/>
  <c r="E43" i="1"/>
  <c r="E42" i="1"/>
  <c r="C12" i="1"/>
  <c r="D18" i="1"/>
  <c r="E18" i="1" s="1"/>
  <c r="C16" i="1" l="1"/>
  <c r="E24" i="1" l="1"/>
  <c r="C20" i="1"/>
  <c r="E37" i="1"/>
  <c r="E17" i="1"/>
  <c r="E16" i="1"/>
  <c r="E32" i="1" s="1"/>
  <c r="E15" i="1"/>
  <c r="E28" i="1" l="1"/>
  <c r="E7" i="1" l="1"/>
  <c r="D9" i="1"/>
  <c r="E38" i="1"/>
  <c r="D25" i="1"/>
  <c r="E27" i="1" l="1"/>
  <c r="E30" i="1" l="1"/>
  <c r="E31" i="1" s="1"/>
  <c r="E33" i="1" s="1"/>
  <c r="D27" i="1"/>
  <c r="E46" i="1" l="1"/>
</calcChain>
</file>

<file path=xl/sharedStrings.xml><?xml version="1.0" encoding="utf-8"?>
<sst xmlns="http://schemas.openxmlformats.org/spreadsheetml/2006/main" count="128" uniqueCount="124">
  <si>
    <t>Costs</t>
  </si>
  <si>
    <t>Purchase Price</t>
  </si>
  <si>
    <t>HOA Yearly Fee</t>
  </si>
  <si>
    <t>Amount</t>
  </si>
  <si>
    <t>Estimates</t>
  </si>
  <si>
    <t>Rent per month</t>
  </si>
  <si>
    <t>Repair Est Year</t>
  </si>
  <si>
    <t>Monthly Mortgage</t>
  </si>
  <si>
    <t>Property Taxes</t>
  </si>
  <si>
    <t>Amount of Money Put Down</t>
  </si>
  <si>
    <t>Item</t>
  </si>
  <si>
    <t>Insurance</t>
  </si>
  <si>
    <t>Total Cost of Ownership</t>
  </si>
  <si>
    <t>Est (%) Percent Year</t>
  </si>
  <si>
    <t>Description</t>
  </si>
  <si>
    <t>Amount owed on House</t>
  </si>
  <si>
    <t>Interest Rate of Loan</t>
  </si>
  <si>
    <t>Loan Term Years</t>
  </si>
  <si>
    <t>Upfront Repairs / Renovations</t>
  </si>
  <si>
    <t>Yearly Realtor Rental Agreements</t>
  </si>
  <si>
    <t>House Value Change per year</t>
  </si>
  <si>
    <t>Yearly paint/etc on Tenant Change</t>
  </si>
  <si>
    <t>Notes</t>
  </si>
  <si>
    <t>Month</t>
  </si>
  <si>
    <t>Year</t>
  </si>
  <si>
    <t>You collect 2 Mth's Rent up front.   1 Mth is split for commission to Realtors</t>
  </si>
  <si>
    <t>Renovations / Repairs add value to house</t>
  </si>
  <si>
    <t>Additional Principal Payment</t>
  </si>
  <si>
    <t>Principal Payment</t>
  </si>
  <si>
    <t>Interest Payment</t>
  </si>
  <si>
    <t>This is an estimate % of house value increasing per year.</t>
  </si>
  <si>
    <t>Grand Total Cost</t>
  </si>
  <si>
    <t>This is cost of ownership plus cost of renting</t>
  </si>
  <si>
    <t>This is mortage payments + Insurance + taxes + repairs</t>
  </si>
  <si>
    <t>Renovations to House usually is cost times 2 in value plus purchase price</t>
  </si>
  <si>
    <t>Money put down to purchase + Repairs/Renovations</t>
  </si>
  <si>
    <t>Income = 12 Months rent plus the security deposit which is 1 month's rent</t>
  </si>
  <si>
    <t>You recover this cost on deposit refund to tenant.  Future tenants negate cost</t>
  </si>
  <si>
    <t>Amount Owed On House after 5 years</t>
  </si>
  <si>
    <t>Gain in Equity on House after 5 years</t>
  </si>
  <si>
    <t>Percent of ROI after 5 years</t>
  </si>
  <si>
    <t>Percent of ROI after 1 year</t>
  </si>
  <si>
    <t>This is a Tax deduction so you get part of it back</t>
  </si>
  <si>
    <t>Total upfront expense used on property</t>
  </si>
  <si>
    <t xml:space="preserve">Value of House after 1 year </t>
  </si>
  <si>
    <t>Est1</t>
  </si>
  <si>
    <t>Est2</t>
  </si>
  <si>
    <t>Est3</t>
  </si>
  <si>
    <t>Est4</t>
  </si>
  <si>
    <t>Est5</t>
  </si>
  <si>
    <t>Est6</t>
  </si>
  <si>
    <t>Est7</t>
  </si>
  <si>
    <t>Profit1</t>
  </si>
  <si>
    <t>Profit2</t>
  </si>
  <si>
    <t>ROI1</t>
  </si>
  <si>
    <t>ROI2</t>
  </si>
  <si>
    <t>ROI3</t>
  </si>
  <si>
    <t>ROI4</t>
  </si>
  <si>
    <t>ROI5</t>
  </si>
  <si>
    <t>ROI6</t>
  </si>
  <si>
    <t>Cost1</t>
  </si>
  <si>
    <t>Cost2</t>
  </si>
  <si>
    <t>Cost3</t>
  </si>
  <si>
    <t>Cost4</t>
  </si>
  <si>
    <t>Cost5</t>
  </si>
  <si>
    <t>Cost6</t>
  </si>
  <si>
    <t>Cost7</t>
  </si>
  <si>
    <t>Cost8</t>
  </si>
  <si>
    <t>Cost9</t>
  </si>
  <si>
    <t>Cost10</t>
  </si>
  <si>
    <t>Cost11</t>
  </si>
  <si>
    <t>Cost12</t>
  </si>
  <si>
    <t>Cost13</t>
  </si>
  <si>
    <t>Cost14</t>
  </si>
  <si>
    <t>ROI7</t>
  </si>
  <si>
    <t>ROI8</t>
  </si>
  <si>
    <t>ROI9</t>
  </si>
  <si>
    <t>ROI10</t>
  </si>
  <si>
    <t>ROI11</t>
  </si>
  <si>
    <t>ROI12</t>
  </si>
  <si>
    <t>Return on Investment (ROI) - 1 and 5 Years</t>
  </si>
  <si>
    <t>Cost15</t>
  </si>
  <si>
    <t>Total Monthly Payment</t>
  </si>
  <si>
    <t>Total amount of interest paid per year</t>
  </si>
  <si>
    <t>Total amount of payments per year</t>
  </si>
  <si>
    <t>Total amount of additional principle paid each year</t>
  </si>
  <si>
    <t>Value of House after Repairs/Renovations</t>
  </si>
  <si>
    <t>House Value Difference</t>
  </si>
  <si>
    <t>Initial Profit (before first tenant)</t>
  </si>
  <si>
    <t>Profit1 + (Profit1 X (Est3/100))</t>
  </si>
  <si>
    <t>Under valued house because it need kitchen and bathroom renovations plus repairs</t>
  </si>
  <si>
    <t>Est8</t>
  </si>
  <si>
    <t>This is Est1 minus Est7 and also minus Cost4</t>
  </si>
  <si>
    <t>This is an estimated which changes based on many factors</t>
  </si>
  <si>
    <t>Tax Refund on Property Taxes and Loan Interest</t>
  </si>
  <si>
    <t>Profit on Rent Income</t>
  </si>
  <si>
    <t>Total Profit on House Estimate</t>
  </si>
  <si>
    <t>This is the income earned per year on the house</t>
  </si>
  <si>
    <t>This is the intial gained value</t>
  </si>
  <si>
    <t>Gain in Equity on House after 1 tear</t>
  </si>
  <si>
    <t>Amount Owed On House after 1 tear</t>
  </si>
  <si>
    <t xml:space="preserve">Principal Pay Down on House after 1 year </t>
  </si>
  <si>
    <t>Cost10 + Cost12</t>
  </si>
  <si>
    <t>Cost7 - ROI3</t>
  </si>
  <si>
    <t>ROI1 - FOI4</t>
  </si>
  <si>
    <t>Total ROI</t>
  </si>
  <si>
    <t>ROI4 + Est8</t>
  </si>
  <si>
    <t xml:space="preserve">Value of House after 5 years </t>
  </si>
  <si>
    <t>Closing Costs</t>
  </si>
  <si>
    <t>Cost6B</t>
  </si>
  <si>
    <t>Rolled into the loan</t>
  </si>
  <si>
    <t xml:space="preserve">Principal Pay Down on House after 5 year </t>
  </si>
  <si>
    <t>ROI2 X 5</t>
  </si>
  <si>
    <t>Cost7 - ROi8</t>
  </si>
  <si>
    <t>ROI7 - FOI10</t>
  </si>
  <si>
    <t>ROI10 + (Est8 X 5)</t>
  </si>
  <si>
    <t>ROI5 / Cost15</t>
  </si>
  <si>
    <t>ROI11 / Cost15</t>
  </si>
  <si>
    <t>Profit1 + ((Profit1 X (Est3/100)) X 5)</t>
  </si>
  <si>
    <t>Amount needed to qualify for a mortgage loan</t>
  </si>
  <si>
    <t>Total ROI after 5 years</t>
  </si>
  <si>
    <t>Caveats: 1) Rent goes up, so 5 year ROI is hard to predict</t>
  </si>
  <si>
    <t>2) Flipping houses requires ROI to warrant realtor costs and</t>
  </si>
  <si>
    <t>this worksheet is dealing with long term investing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</si>
</sst>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0" fillId="3" borderId="0" xfId="0" applyFill="1"/>
    <xf numFmtId="0" fontId="1" fillId="2" borderId="1" xfId="0" applyFont="1" applyFill="1" applyBorder="1"/>
    <xf numFmtId="0" fontId="1" fillId="0" borderId="1" xfId="0" applyFont="1" applyBorder="1"/>
    <xf numFmtId="164" fontId="0" fillId="0" borderId="1" xfId="0" applyNumberFormat="1" applyBorder="1"/>
    <xf numFmtId="0" fontId="0" fillId="3" borderId="1" xfId="0" applyFill="1" applyBorder="1"/>
    <xf numFmtId="0" fontId="1" fillId="2" borderId="1" xfId="0" applyFont="1" applyFill="1" applyBorder="1" applyAlignment="1">
      <alignment wrapText="1"/>
    </xf>
    <xf numFmtId="0" fontId="0" fillId="3" borderId="0" xfId="0" applyFill="1" applyBorder="1"/>
    <xf numFmtId="0" fontId="1" fillId="0" borderId="3" xfId="0" applyFont="1" applyBorder="1"/>
    <xf numFmtId="165" fontId="0" fillId="0" borderId="1" xfId="0" applyNumberFormat="1" applyBorder="1"/>
    <xf numFmtId="3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4" borderId="2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0" fontId="0" fillId="6" borderId="1" xfId="0" applyFill="1" applyBorder="1"/>
    <xf numFmtId="164" fontId="0" fillId="7" borderId="1" xfId="0" applyNumberFormat="1" applyFill="1" applyBorder="1"/>
    <xf numFmtId="0" fontId="0" fillId="7" borderId="0" xfId="0" applyFill="1" applyAlignment="1">
      <alignment horizontal="center"/>
    </xf>
    <xf numFmtId="0" fontId="4" fillId="0" borderId="1" xfId="0" applyFont="1" applyBorder="1"/>
    <xf numFmtId="0" fontId="3" fillId="3" borderId="0" xfId="0" applyFont="1" applyFill="1"/>
    <xf numFmtId="0" fontId="5" fillId="0" borderId="1" xfId="0" applyFont="1" applyBorder="1"/>
    <xf numFmtId="0" fontId="6" fillId="0" borderId="1" xfId="0" applyFont="1" applyBorder="1"/>
    <xf numFmtId="0" fontId="7" fillId="0" borderId="3" xfId="0" applyFont="1" applyBorder="1"/>
    <xf numFmtId="0" fontId="7" fillId="0" borderId="1" xfId="0" applyFont="1" applyBorder="1"/>
    <xf numFmtId="10" fontId="1" fillId="9" borderId="1" xfId="0" applyNumberFormat="1" applyFont="1" applyFill="1" applyBorder="1" applyProtection="1">
      <protection locked="0"/>
    </xf>
    <xf numFmtId="164" fontId="1" fillId="9" borderId="1" xfId="0" applyNumberFormat="1" applyFont="1" applyFill="1" applyBorder="1" applyProtection="1">
      <protection locked="0"/>
    </xf>
    <xf numFmtId="164" fontId="2" fillId="8" borderId="1" xfId="0" applyNumberFormat="1" applyFont="1" applyFill="1" applyBorder="1"/>
    <xf numFmtId="164" fontId="2" fillId="8" borderId="1" xfId="0" applyNumberFormat="1" applyFont="1" applyFill="1" applyBorder="1" applyProtection="1">
      <protection locked="0"/>
    </xf>
    <xf numFmtId="164" fontId="1" fillId="7" borderId="1" xfId="0" applyNumberFormat="1" applyFont="1" applyFill="1" applyBorder="1"/>
    <xf numFmtId="164" fontId="9" fillId="9" borderId="1" xfId="1" applyNumberFormat="1" applyFont="1" applyFill="1" applyBorder="1" applyProtection="1">
      <protection locked="0"/>
    </xf>
    <xf numFmtId="0" fontId="1" fillId="7" borderId="1" xfId="0" applyFont="1" applyFill="1" applyBorder="1"/>
    <xf numFmtId="164" fontId="0" fillId="10" borderId="1" xfId="0" applyNumberFormat="1" applyFill="1" applyBorder="1"/>
    <xf numFmtId="164" fontId="10" fillId="7" borderId="1" xfId="0" applyNumberFormat="1" applyFont="1" applyFill="1" applyBorder="1" applyProtection="1">
      <protection locked="0"/>
    </xf>
    <xf numFmtId="0" fontId="2" fillId="8" borderId="0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=@Sum(e8*.3)%20+%20@sum(e15*.3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zoomScale="145" zoomScaleNormal="145" workbookViewId="0">
      <pane ySplit="1" topLeftCell="A38" activePane="bottomLeft" state="frozen"/>
      <selection pane="bottomLeft" activeCell="E50" sqref="E50"/>
    </sheetView>
  </sheetViews>
  <sheetFormatPr defaultRowHeight="14.4" x14ac:dyDescent="0.3"/>
  <cols>
    <col min="1" max="1" width="6.6640625" bestFit="1" customWidth="1"/>
    <col min="2" max="2" width="51.33203125" bestFit="1" customWidth="1"/>
    <col min="3" max="3" width="13" customWidth="1"/>
    <col min="4" max="4" width="11.33203125" customWidth="1"/>
    <col min="5" max="5" width="12.44140625" bestFit="1" customWidth="1"/>
    <col min="6" max="6" width="10.109375" bestFit="1" customWidth="1"/>
    <col min="7" max="7" width="69.88671875" style="12" bestFit="1" customWidth="1"/>
  </cols>
  <sheetData>
    <row r="1" spans="1:7" ht="46.5" customHeight="1" x14ac:dyDescent="0.3">
      <c r="A1" s="2" t="s">
        <v>10</v>
      </c>
      <c r="B1" s="2" t="s">
        <v>14</v>
      </c>
      <c r="C1" s="11" t="s">
        <v>3</v>
      </c>
      <c r="D1" s="11" t="s">
        <v>23</v>
      </c>
      <c r="E1" s="11" t="s">
        <v>24</v>
      </c>
      <c r="F1" s="6" t="s">
        <v>13</v>
      </c>
      <c r="G1" s="11" t="s">
        <v>22</v>
      </c>
    </row>
    <row r="2" spans="1:7" x14ac:dyDescent="0.3">
      <c r="A2" s="1"/>
      <c r="B2" s="1"/>
      <c r="C2" s="1"/>
      <c r="D2" s="1"/>
      <c r="E2" s="1"/>
      <c r="F2" s="1"/>
      <c r="G2" s="1"/>
    </row>
    <row r="3" spans="1:7" x14ac:dyDescent="0.3">
      <c r="A3" s="1"/>
      <c r="B3" s="2" t="s">
        <v>0</v>
      </c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1"/>
    </row>
    <row r="5" spans="1:7" x14ac:dyDescent="0.3">
      <c r="A5" s="19" t="s">
        <v>60</v>
      </c>
      <c r="B5" s="3" t="s">
        <v>1</v>
      </c>
      <c r="C5" s="4">
        <v>185000</v>
      </c>
      <c r="D5" s="5"/>
      <c r="E5" s="5"/>
      <c r="F5" s="1"/>
      <c r="G5" s="12" t="s">
        <v>90</v>
      </c>
    </row>
    <row r="6" spans="1:7" x14ac:dyDescent="0.3">
      <c r="A6" s="19" t="s">
        <v>61</v>
      </c>
      <c r="B6" s="3" t="s">
        <v>2</v>
      </c>
      <c r="C6" s="27">
        <v>850</v>
      </c>
      <c r="D6" s="5"/>
      <c r="E6" s="5"/>
      <c r="F6" s="1"/>
      <c r="G6" s="18" t="s">
        <v>42</v>
      </c>
    </row>
    <row r="7" spans="1:7" x14ac:dyDescent="0.3">
      <c r="A7" s="19" t="s">
        <v>62</v>
      </c>
      <c r="B7" s="3" t="s">
        <v>7</v>
      </c>
      <c r="C7" s="5"/>
      <c r="D7" s="4">
        <v>874.03</v>
      </c>
      <c r="E7" s="13">
        <f>SUM(D7*12)</f>
        <v>10488.36</v>
      </c>
      <c r="F7" s="1"/>
      <c r="G7" s="1"/>
    </row>
    <row r="8" spans="1:7" x14ac:dyDescent="0.3">
      <c r="A8" s="19" t="s">
        <v>63</v>
      </c>
      <c r="B8" s="3" t="s">
        <v>8</v>
      </c>
      <c r="C8" s="5"/>
      <c r="D8" s="5"/>
      <c r="E8" s="27">
        <v>4750</v>
      </c>
      <c r="F8" s="1"/>
      <c r="G8" s="18" t="s">
        <v>42</v>
      </c>
    </row>
    <row r="9" spans="1:7" x14ac:dyDescent="0.3">
      <c r="A9" s="19" t="s">
        <v>64</v>
      </c>
      <c r="B9" s="3" t="s">
        <v>11</v>
      </c>
      <c r="C9" s="5"/>
      <c r="D9" s="13">
        <f>SUM(E9/12)</f>
        <v>100</v>
      </c>
      <c r="E9" s="4">
        <v>1200</v>
      </c>
      <c r="F9" s="1"/>
      <c r="G9" s="1"/>
    </row>
    <row r="10" spans="1:7" x14ac:dyDescent="0.3">
      <c r="A10" s="19" t="s">
        <v>65</v>
      </c>
      <c r="B10" s="3" t="s">
        <v>9</v>
      </c>
      <c r="C10" s="27">
        <v>18000</v>
      </c>
      <c r="D10" s="7"/>
      <c r="E10" s="1"/>
      <c r="F10" s="1"/>
      <c r="G10" s="12" t="s">
        <v>119</v>
      </c>
    </row>
    <row r="11" spans="1:7" x14ac:dyDescent="0.3">
      <c r="A11" s="19" t="s">
        <v>109</v>
      </c>
      <c r="B11" s="31" t="s">
        <v>108</v>
      </c>
      <c r="C11" s="33">
        <v>3500</v>
      </c>
      <c r="D11" s="1"/>
      <c r="E11" s="1"/>
      <c r="F11" s="1"/>
      <c r="G11" s="12" t="s">
        <v>110</v>
      </c>
    </row>
    <row r="12" spans="1:7" x14ac:dyDescent="0.3">
      <c r="A12" s="19" t="s">
        <v>66</v>
      </c>
      <c r="B12" s="3" t="s">
        <v>15</v>
      </c>
      <c r="C12" s="32">
        <f>SUM(C5-C10+C11)</f>
        <v>170500</v>
      </c>
      <c r="D12" s="7"/>
      <c r="E12" s="1"/>
      <c r="F12" s="1"/>
      <c r="G12" s="1"/>
    </row>
    <row r="13" spans="1:7" x14ac:dyDescent="0.3">
      <c r="A13" s="19" t="s">
        <v>67</v>
      </c>
      <c r="B13" s="3" t="s">
        <v>16</v>
      </c>
      <c r="C13" s="9">
        <v>4.5</v>
      </c>
      <c r="D13" s="7"/>
      <c r="E13" s="1"/>
      <c r="F13" s="1"/>
      <c r="G13" s="1"/>
    </row>
    <row r="14" spans="1:7" x14ac:dyDescent="0.3">
      <c r="A14" s="19" t="s">
        <v>68</v>
      </c>
      <c r="B14" s="3" t="s">
        <v>17</v>
      </c>
      <c r="C14" s="10">
        <v>30</v>
      </c>
      <c r="D14" s="7"/>
      <c r="E14" s="1"/>
      <c r="F14" s="1"/>
      <c r="G14" s="1"/>
    </row>
    <row r="15" spans="1:7" x14ac:dyDescent="0.3">
      <c r="A15" s="19" t="s">
        <v>69</v>
      </c>
      <c r="B15" s="3" t="s">
        <v>28</v>
      </c>
      <c r="C15" s="7"/>
      <c r="D15" s="4">
        <v>275.19</v>
      </c>
      <c r="E15" s="13">
        <f>SUM(D15*12)</f>
        <v>3302.2799999999997</v>
      </c>
      <c r="F15" s="1"/>
      <c r="G15" s="1"/>
    </row>
    <row r="16" spans="1:7" x14ac:dyDescent="0.3">
      <c r="A16" s="19" t="s">
        <v>70</v>
      </c>
      <c r="B16" s="3" t="s">
        <v>29</v>
      </c>
      <c r="C16" s="4">
        <f>SUM(D15+D16)</f>
        <v>874.03</v>
      </c>
      <c r="D16" s="4">
        <v>598.84</v>
      </c>
      <c r="E16" s="13">
        <f>SUM(D16*12)</f>
        <v>7186.08</v>
      </c>
      <c r="F16" s="1"/>
      <c r="G16" s="12" t="s">
        <v>83</v>
      </c>
    </row>
    <row r="17" spans="1:7" x14ac:dyDescent="0.3">
      <c r="A17" s="19" t="s">
        <v>71</v>
      </c>
      <c r="B17" s="31" t="s">
        <v>27</v>
      </c>
      <c r="C17" s="7"/>
      <c r="D17" s="17">
        <v>225.97</v>
      </c>
      <c r="E17" s="13">
        <f>SUM(D17*12)</f>
        <v>2711.64</v>
      </c>
      <c r="F17" s="1"/>
      <c r="G17" s="12" t="s">
        <v>85</v>
      </c>
    </row>
    <row r="18" spans="1:7" x14ac:dyDescent="0.3">
      <c r="A18" s="19" t="s">
        <v>72</v>
      </c>
      <c r="B18" s="3" t="s">
        <v>82</v>
      </c>
      <c r="C18" s="7"/>
      <c r="D18" s="27">
        <f>SUM(D15:D17)</f>
        <v>1100</v>
      </c>
      <c r="E18" s="14">
        <f>SUM(D18*12)</f>
        <v>13200</v>
      </c>
      <c r="F18" s="1"/>
      <c r="G18" s="12" t="s">
        <v>84</v>
      </c>
    </row>
    <row r="19" spans="1:7" x14ac:dyDescent="0.3">
      <c r="A19" s="19" t="s">
        <v>73</v>
      </c>
      <c r="B19" s="3" t="s">
        <v>18</v>
      </c>
      <c r="C19" s="4">
        <v>18000</v>
      </c>
      <c r="D19" s="7"/>
      <c r="E19" s="1"/>
      <c r="F19" s="1"/>
      <c r="G19" s="12" t="s">
        <v>26</v>
      </c>
    </row>
    <row r="20" spans="1:7" x14ac:dyDescent="0.3">
      <c r="A20" s="19" t="s">
        <v>81</v>
      </c>
      <c r="B20" s="3" t="s">
        <v>43</v>
      </c>
      <c r="C20" s="28">
        <f>SUM(C10+C19)</f>
        <v>36000</v>
      </c>
      <c r="D20" s="1"/>
      <c r="E20" s="1"/>
      <c r="F20" s="1"/>
      <c r="G20" s="12" t="s">
        <v>35</v>
      </c>
    </row>
    <row r="21" spans="1:7" x14ac:dyDescent="0.3">
      <c r="A21" s="20"/>
      <c r="B21" s="1"/>
      <c r="C21" s="1"/>
      <c r="D21" s="1"/>
      <c r="E21" s="1"/>
      <c r="F21" s="1"/>
      <c r="G21" s="1"/>
    </row>
    <row r="22" spans="1:7" x14ac:dyDescent="0.3">
      <c r="A22" s="1"/>
      <c r="B22" s="2" t="s">
        <v>4</v>
      </c>
      <c r="C22" s="1"/>
      <c r="D22" s="1"/>
      <c r="E22" s="1"/>
      <c r="F22" s="1"/>
      <c r="G22" s="1"/>
    </row>
    <row r="23" spans="1:7" x14ac:dyDescent="0.3">
      <c r="A23" s="1"/>
      <c r="B23" s="1"/>
      <c r="C23" s="1"/>
      <c r="D23" s="1"/>
      <c r="E23" s="1"/>
      <c r="F23" s="1"/>
      <c r="G23" s="1"/>
    </row>
    <row r="24" spans="1:7" x14ac:dyDescent="0.3">
      <c r="A24" s="21" t="s">
        <v>45</v>
      </c>
      <c r="B24" s="3" t="s">
        <v>5</v>
      </c>
      <c r="C24" s="4">
        <v>1900</v>
      </c>
      <c r="D24" s="1"/>
      <c r="E24" s="15">
        <f>SUM(C24*12) + C24</f>
        <v>24700</v>
      </c>
      <c r="F24" s="1"/>
      <c r="G24" s="12" t="s">
        <v>36</v>
      </c>
    </row>
    <row r="25" spans="1:7" x14ac:dyDescent="0.3">
      <c r="A25" s="21" t="s">
        <v>46</v>
      </c>
      <c r="B25" s="3" t="s">
        <v>6</v>
      </c>
      <c r="C25" s="1"/>
      <c r="D25" s="13">
        <f>SUM(E25/12)</f>
        <v>62.5</v>
      </c>
      <c r="E25" s="27">
        <v>750</v>
      </c>
      <c r="F25" s="1"/>
      <c r="G25" s="18" t="s">
        <v>42</v>
      </c>
    </row>
    <row r="26" spans="1:7" x14ac:dyDescent="0.3">
      <c r="A26" s="21" t="s">
        <v>47</v>
      </c>
      <c r="B26" s="3" t="s">
        <v>20</v>
      </c>
      <c r="C26" s="1"/>
      <c r="D26" s="1"/>
      <c r="E26" s="1"/>
      <c r="F26" s="16">
        <v>6.5</v>
      </c>
      <c r="G26" s="12" t="s">
        <v>30</v>
      </c>
    </row>
    <row r="27" spans="1:7" x14ac:dyDescent="0.3">
      <c r="A27" s="21" t="s">
        <v>48</v>
      </c>
      <c r="B27" s="3" t="s">
        <v>12</v>
      </c>
      <c r="C27" s="1"/>
      <c r="D27" s="13">
        <f>SUM(E27/12)</f>
        <v>1432.3633333333335</v>
      </c>
      <c r="E27" s="14">
        <f>SUM(E7+E8+E9+E25)</f>
        <v>17188.36</v>
      </c>
      <c r="F27" s="1"/>
      <c r="G27" s="12" t="s">
        <v>33</v>
      </c>
    </row>
    <row r="28" spans="1:7" x14ac:dyDescent="0.3">
      <c r="A28" s="21" t="s">
        <v>49</v>
      </c>
      <c r="B28" s="3" t="s">
        <v>19</v>
      </c>
      <c r="C28" s="1"/>
      <c r="D28" s="1"/>
      <c r="E28" s="14">
        <f>SUM(1*C24)</f>
        <v>1900</v>
      </c>
      <c r="F28" s="1"/>
      <c r="G28" s="12" t="s">
        <v>25</v>
      </c>
    </row>
    <row r="29" spans="1:7" x14ac:dyDescent="0.3">
      <c r="A29" s="21" t="s">
        <v>50</v>
      </c>
      <c r="B29" s="3" t="s">
        <v>21</v>
      </c>
      <c r="C29" s="1"/>
      <c r="D29" s="1"/>
      <c r="E29" s="29">
        <v>650</v>
      </c>
      <c r="F29" s="1"/>
      <c r="G29" s="12" t="s">
        <v>37</v>
      </c>
    </row>
    <row r="30" spans="1:7" x14ac:dyDescent="0.3">
      <c r="A30" s="21" t="s">
        <v>51</v>
      </c>
      <c r="B30" s="3" t="s">
        <v>31</v>
      </c>
      <c r="C30" s="1"/>
      <c r="D30" s="1"/>
      <c r="E30" s="14">
        <f>SUM(E25:E28)</f>
        <v>19838.36</v>
      </c>
      <c r="F30" s="1"/>
      <c r="G30" s="12" t="s">
        <v>32</v>
      </c>
    </row>
    <row r="31" spans="1:7" x14ac:dyDescent="0.3">
      <c r="A31" s="21" t="s">
        <v>91</v>
      </c>
      <c r="B31" s="3" t="s">
        <v>95</v>
      </c>
      <c r="C31" s="1"/>
      <c r="D31" s="1"/>
      <c r="E31" s="26">
        <f>SUM(E24-E30) - E8</f>
        <v>111.63999999999942</v>
      </c>
      <c r="F31" s="1"/>
      <c r="G31" s="12" t="s">
        <v>92</v>
      </c>
    </row>
    <row r="32" spans="1:7" x14ac:dyDescent="0.3">
      <c r="A32" s="21" t="s">
        <v>91</v>
      </c>
      <c r="B32" s="3" t="s">
        <v>94</v>
      </c>
      <c r="C32" s="1"/>
      <c r="D32" s="1"/>
      <c r="E32" s="30">
        <f>SUM(E8*0.3) + SUM(E16*0.3)</f>
        <v>3580.8240000000001</v>
      </c>
      <c r="F32" s="1"/>
      <c r="G32" s="12" t="s">
        <v>93</v>
      </c>
    </row>
    <row r="33" spans="1:7" x14ac:dyDescent="0.3">
      <c r="A33" s="21" t="s">
        <v>91</v>
      </c>
      <c r="B33" s="3" t="s">
        <v>96</v>
      </c>
      <c r="C33" s="1"/>
      <c r="D33" s="1"/>
      <c r="E33" s="30">
        <f>SUM(E31+E32)</f>
        <v>3692.4639999999995</v>
      </c>
      <c r="F33" s="1"/>
      <c r="G33" s="12" t="s">
        <v>97</v>
      </c>
    </row>
    <row r="34" spans="1:7" x14ac:dyDescent="0.3">
      <c r="A34" s="1"/>
      <c r="B34" s="1"/>
      <c r="C34" s="1"/>
      <c r="D34" s="1"/>
      <c r="E34" s="1"/>
      <c r="F34" s="1"/>
      <c r="G34" s="1"/>
    </row>
    <row r="35" spans="1:7" x14ac:dyDescent="0.3">
      <c r="A35" s="1"/>
      <c r="B35" s="2" t="s">
        <v>88</v>
      </c>
      <c r="C35" s="1"/>
      <c r="D35" s="1"/>
      <c r="E35" s="1"/>
      <c r="F35" s="1"/>
      <c r="G35" s="1"/>
    </row>
    <row r="36" spans="1:7" x14ac:dyDescent="0.3">
      <c r="A36" s="1"/>
      <c r="B36" s="1"/>
      <c r="C36" s="1"/>
      <c r="D36" s="1"/>
      <c r="E36" s="1"/>
      <c r="F36" s="1"/>
      <c r="G36" s="1"/>
    </row>
    <row r="37" spans="1:7" x14ac:dyDescent="0.3">
      <c r="A37" s="22" t="s">
        <v>52</v>
      </c>
      <c r="B37" s="3" t="s">
        <v>86</v>
      </c>
      <c r="C37" s="1"/>
      <c r="D37" s="1"/>
      <c r="E37" s="14">
        <f>SUM(C19 * 2) +C5</f>
        <v>221000</v>
      </c>
      <c r="F37" s="1"/>
      <c r="G37" s="12" t="s">
        <v>34</v>
      </c>
    </row>
    <row r="38" spans="1:7" x14ac:dyDescent="0.3">
      <c r="A38" s="22" t="s">
        <v>53</v>
      </c>
      <c r="B38" s="3" t="s">
        <v>87</v>
      </c>
      <c r="C38" s="1"/>
      <c r="D38" s="1"/>
      <c r="E38" s="14">
        <f>SUM(C5*(F26/100))</f>
        <v>12025</v>
      </c>
      <c r="F38" s="1"/>
      <c r="G38" s="12" t="s">
        <v>98</v>
      </c>
    </row>
    <row r="39" spans="1:7" x14ac:dyDescent="0.3">
      <c r="A39" s="1"/>
      <c r="B39" s="1"/>
      <c r="C39" s="1"/>
      <c r="D39" s="1"/>
      <c r="E39" s="1"/>
      <c r="F39" s="1"/>
      <c r="G39" s="1"/>
    </row>
    <row r="40" spans="1:7" x14ac:dyDescent="0.3">
      <c r="A40" s="1"/>
      <c r="B40" s="2" t="s">
        <v>80</v>
      </c>
      <c r="C40" s="1"/>
      <c r="D40" s="1"/>
      <c r="E40" s="1"/>
      <c r="F40" s="1"/>
      <c r="G40" s="1"/>
    </row>
    <row r="41" spans="1:7" x14ac:dyDescent="0.3">
      <c r="A41" s="1"/>
      <c r="B41" s="1"/>
      <c r="C41" s="1"/>
      <c r="D41" s="1"/>
      <c r="E41" s="1"/>
      <c r="F41" s="1"/>
      <c r="G41" s="1"/>
    </row>
    <row r="42" spans="1:7" x14ac:dyDescent="0.3">
      <c r="A42" s="23" t="s">
        <v>54</v>
      </c>
      <c r="B42" s="8" t="s">
        <v>44</v>
      </c>
      <c r="C42" s="1"/>
      <c r="D42" s="1"/>
      <c r="E42" s="14">
        <f>SUM(E37 * (F26/100)) +E37</f>
        <v>235365</v>
      </c>
      <c r="F42" s="1"/>
      <c r="G42" s="12" t="s">
        <v>89</v>
      </c>
    </row>
    <row r="43" spans="1:7" x14ac:dyDescent="0.3">
      <c r="A43" s="24" t="s">
        <v>55</v>
      </c>
      <c r="B43" s="3" t="s">
        <v>101</v>
      </c>
      <c r="C43" s="1"/>
      <c r="D43" s="1"/>
      <c r="E43" s="14">
        <f>SUM(E15+E17)</f>
        <v>6013.92</v>
      </c>
      <c r="F43" s="1"/>
      <c r="G43" s="12" t="s">
        <v>102</v>
      </c>
    </row>
    <row r="44" spans="1:7" x14ac:dyDescent="0.3">
      <c r="A44" s="24" t="s">
        <v>56</v>
      </c>
      <c r="B44" s="3" t="s">
        <v>100</v>
      </c>
      <c r="C44" s="1"/>
      <c r="D44" s="1"/>
      <c r="E44" s="14">
        <f>SUM(C12-E43)</f>
        <v>164486.07999999999</v>
      </c>
      <c r="F44" s="1"/>
      <c r="G44" s="12" t="s">
        <v>103</v>
      </c>
    </row>
    <row r="45" spans="1:7" x14ac:dyDescent="0.3">
      <c r="A45" s="24" t="s">
        <v>57</v>
      </c>
      <c r="B45" s="3" t="s">
        <v>99</v>
      </c>
      <c r="C45" s="1"/>
      <c r="D45" s="1"/>
      <c r="E45" s="26">
        <f>SUM(E42-E44)</f>
        <v>70878.920000000013</v>
      </c>
      <c r="F45" s="1"/>
      <c r="G45" s="12" t="s">
        <v>104</v>
      </c>
    </row>
    <row r="46" spans="1:7" x14ac:dyDescent="0.3">
      <c r="A46" s="24" t="s">
        <v>58</v>
      </c>
      <c r="B46" s="8" t="s">
        <v>105</v>
      </c>
      <c r="C46" s="1"/>
      <c r="D46" s="1"/>
      <c r="E46" s="26">
        <f>SUM(E45+E33)</f>
        <v>74571.384000000005</v>
      </c>
      <c r="F46" s="1"/>
      <c r="G46" s="12" t="s">
        <v>106</v>
      </c>
    </row>
    <row r="47" spans="1:7" x14ac:dyDescent="0.3">
      <c r="A47" s="24" t="s">
        <v>59</v>
      </c>
      <c r="B47" s="3" t="s">
        <v>41</v>
      </c>
      <c r="C47" s="1"/>
      <c r="D47" s="1"/>
      <c r="E47" s="1"/>
      <c r="F47" s="25">
        <f>SUM(E46/C20)</f>
        <v>2.0714273333333333</v>
      </c>
      <c r="G47" s="12" t="s">
        <v>116</v>
      </c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23" t="s">
        <v>74</v>
      </c>
      <c r="B49" s="8" t="s">
        <v>107</v>
      </c>
      <c r="C49" s="1"/>
      <c r="D49" s="1"/>
      <c r="E49" s="14">
        <v>265000</v>
      </c>
      <c r="F49" s="1"/>
      <c r="G49" s="12" t="s">
        <v>118</v>
      </c>
    </row>
    <row r="50" spans="1:7" x14ac:dyDescent="0.3">
      <c r="A50" s="24" t="s">
        <v>75</v>
      </c>
      <c r="B50" s="3" t="s">
        <v>111</v>
      </c>
      <c r="C50" s="1"/>
      <c r="D50" s="1"/>
      <c r="E50" s="14">
        <f>SUM(E43*5)</f>
        <v>30069.599999999999</v>
      </c>
      <c r="F50" s="1"/>
      <c r="G50" s="12" t="s">
        <v>112</v>
      </c>
    </row>
    <row r="51" spans="1:7" x14ac:dyDescent="0.3">
      <c r="A51" s="24" t="s">
        <v>76</v>
      </c>
      <c r="B51" s="3" t="s">
        <v>38</v>
      </c>
      <c r="C51" s="1"/>
      <c r="D51" s="1"/>
      <c r="E51" s="14">
        <f>SUM(C12-E50)</f>
        <v>140430.39999999999</v>
      </c>
      <c r="F51" s="1"/>
      <c r="G51" s="12" t="s">
        <v>113</v>
      </c>
    </row>
    <row r="52" spans="1:7" x14ac:dyDescent="0.3">
      <c r="A52" s="24" t="s">
        <v>77</v>
      </c>
      <c r="B52" s="3" t="s">
        <v>39</v>
      </c>
      <c r="C52" s="1"/>
      <c r="D52" s="1"/>
      <c r="E52" s="26">
        <f>SUM(E49-E51)</f>
        <v>124569.60000000001</v>
      </c>
      <c r="F52" s="1"/>
      <c r="G52" s="12" t="s">
        <v>114</v>
      </c>
    </row>
    <row r="53" spans="1:7" x14ac:dyDescent="0.3">
      <c r="A53" s="24" t="s">
        <v>78</v>
      </c>
      <c r="B53" s="8" t="s">
        <v>120</v>
      </c>
      <c r="C53" s="1"/>
      <c r="D53" s="1"/>
      <c r="E53" s="26">
        <f>SUM(E52+(E33*5))</f>
        <v>143031.92000000001</v>
      </c>
      <c r="F53" s="1"/>
      <c r="G53" s="12" t="s">
        <v>115</v>
      </c>
    </row>
    <row r="54" spans="1:7" x14ac:dyDescent="0.3">
      <c r="A54" s="24" t="s">
        <v>79</v>
      </c>
      <c r="B54" s="3" t="s">
        <v>40</v>
      </c>
      <c r="C54" s="1"/>
      <c r="D54" s="1"/>
      <c r="E54" s="1"/>
      <c r="F54" s="25">
        <f>SUM(E53/C20)</f>
        <v>3.973108888888889</v>
      </c>
      <c r="G54" s="12" t="s">
        <v>117</v>
      </c>
    </row>
    <row r="56" spans="1:7" x14ac:dyDescent="0.3">
      <c r="B56" s="34" t="s">
        <v>121</v>
      </c>
    </row>
    <row r="57" spans="1:7" x14ac:dyDescent="0.3">
      <c r="B57" s="34" t="s">
        <v>122</v>
      </c>
    </row>
    <row r="58" spans="1:7" x14ac:dyDescent="0.3">
      <c r="B58" s="34" t="s">
        <v>123</v>
      </c>
    </row>
  </sheetData>
  <hyperlinks>
    <hyperlink ref="E32" r:id="rId1" display="=@Sum(e8*.3) + @sum(e15*.3)" xr:uid="{00000000-0004-0000-00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CITGO Petroleum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CITGO Petroleum Corporation</dc:creator>
  <cp:lastModifiedBy>Keith Montz</cp:lastModifiedBy>
  <dcterms:created xsi:type="dcterms:W3CDTF">2017-01-09T20:38:35Z</dcterms:created>
  <dcterms:modified xsi:type="dcterms:W3CDTF">2018-08-24T18:43:19Z</dcterms:modified>
</cp:coreProperties>
</file>